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ancialarchitectsllc.sharepoint.com/FinArch Share FIle/Calculators &amp; Technical Reference/"/>
    </mc:Choice>
  </mc:AlternateContent>
  <xr:revisionPtr revIDLastSave="54" documentId="96169AAB794F97FC72DA397B878768A488C48EFC" xr6:coauthVersionLast="47" xr6:coauthVersionMax="47" xr10:uidLastSave="{7CA8E480-270F-428D-A7D3-8BE615FE1265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Sheet1!$D$12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  <c r="B11" i="1"/>
  <c r="B31" i="1" l="1"/>
  <c r="A30" i="1"/>
  <c r="A29" i="1"/>
  <c r="B24" i="1"/>
  <c r="B20" i="1"/>
  <c r="A16" i="1"/>
  <c r="A15" i="1"/>
  <c r="A12" i="1"/>
  <c r="B12" i="1"/>
  <c r="A10" i="1"/>
  <c r="A9" i="1"/>
  <c r="A8" i="1"/>
  <c r="A6" i="1"/>
  <c r="B32" i="1" l="1"/>
  <c r="B33" i="1" s="1"/>
  <c r="B25" i="1"/>
  <c r="B26" i="1" s="1"/>
  <c r="B27" i="1" s="1"/>
  <c r="B18" i="1"/>
  <c r="B19" i="1" s="1"/>
  <c r="B34" i="1" l="1"/>
  <c r="B35" i="1" s="1"/>
  <c r="B36" i="1" s="1"/>
  <c r="B21" i="1"/>
  <c r="B22" i="1" s="1"/>
</calcChain>
</file>

<file path=xl/sharedStrings.xml><?xml version="1.0" encoding="utf-8"?>
<sst xmlns="http://schemas.openxmlformats.org/spreadsheetml/2006/main" count="28" uniqueCount="20">
  <si>
    <t>Retirement Plan Comparison</t>
  </si>
  <si>
    <t>for Sole Owner/Employee</t>
  </si>
  <si>
    <t>General Information</t>
  </si>
  <si>
    <t>Owner/Employee 50 or Over?</t>
  </si>
  <si>
    <t>No</t>
  </si>
  <si>
    <t>Incorporated?</t>
  </si>
  <si>
    <t>Year:</t>
  </si>
  <si>
    <t>1/2 of Self Employment Tax:</t>
  </si>
  <si>
    <t>SIMPLE</t>
  </si>
  <si>
    <t>Employer Percentage Contribution Limit:</t>
  </si>
  <si>
    <t>Employee Contribution:</t>
  </si>
  <si>
    <t>Catch Up:</t>
  </si>
  <si>
    <t>Employer Contribution:</t>
  </si>
  <si>
    <t>Maximum Total Contribution:</t>
  </si>
  <si>
    <t>SEP</t>
  </si>
  <si>
    <t>401K</t>
  </si>
  <si>
    <t>Items in yellow are specific to each situation.</t>
  </si>
  <si>
    <t>Items in green must be updated annually.</t>
  </si>
  <si>
    <t>Yes</t>
  </si>
  <si>
    <t>Last Updated:  3/12/2024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</si>
</sst>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0_);[Red]\(&quot;$&quot;#,##0.0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7" xfId="0" applyBorder="1"/>
    <xf numFmtId="0" fontId="0" fillId="2" borderId="8" xfId="0" applyFill="1" applyBorder="1" applyAlignment="1">
      <alignment horizontal="center"/>
    </xf>
    <xf numFmtId="0" fontId="0" fillId="0" borderId="7" xfId="0" applyBorder="1" applyAlignment="1">
      <alignment vertical="center"/>
    </xf>
    <xf numFmtId="6" fontId="0" fillId="2" borderId="8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6" fontId="0" fillId="3" borderId="8" xfId="0" applyNumberFormat="1" applyFill="1" applyBorder="1" applyAlignment="1">
      <alignment horizontal="center"/>
    </xf>
    <xf numFmtId="6" fontId="0" fillId="0" borderId="8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4" fillId="0" borderId="7" xfId="0" applyFont="1" applyBorder="1"/>
    <xf numFmtId="6" fontId="4" fillId="4" borderId="8" xfId="0" applyNumberFormat="1" applyFont="1" applyFill="1" applyBorder="1" applyAlignment="1">
      <alignment horizontal="center"/>
    </xf>
    <xf numFmtId="0" fontId="0" fillId="0" borderId="9" xfId="0" applyBorder="1"/>
    <xf numFmtId="9" fontId="0" fillId="0" borderId="10" xfId="1" applyFont="1" applyBorder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164" fontId="0" fillId="0" borderId="0" xfId="0" applyNumberForma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tabSelected="1" workbookViewId="0">
      <selection sqref="A1:B1"/>
    </sheetView>
  </sheetViews>
  <sheetFormatPr defaultRowHeight="15" x14ac:dyDescent="0.25"/>
  <cols>
    <col min="1" max="1" width="38" bestFit="1" customWidth="1"/>
    <col min="2" max="2" width="12.85546875" bestFit="1" customWidth="1"/>
  </cols>
  <sheetData>
    <row r="1" spans="1:4" ht="15.75" x14ac:dyDescent="0.25">
      <c r="A1" s="22" t="s">
        <v>0</v>
      </c>
      <c r="B1" s="23"/>
    </row>
    <row r="2" spans="1:4" ht="16.5" thickBot="1" x14ac:dyDescent="0.3">
      <c r="A2" s="24" t="s">
        <v>1</v>
      </c>
      <c r="B2" s="25"/>
    </row>
    <row r="3" spans="1:4" x14ac:dyDescent="0.25">
      <c r="A3" s="26" t="s">
        <v>2</v>
      </c>
      <c r="B3" s="27"/>
    </row>
    <row r="4" spans="1:4" x14ac:dyDescent="0.25">
      <c r="A4" s="1" t="s">
        <v>3</v>
      </c>
      <c r="B4" s="2" t="s">
        <v>18</v>
      </c>
    </row>
    <row r="5" spans="1:4" x14ac:dyDescent="0.25">
      <c r="A5" s="1" t="s">
        <v>5</v>
      </c>
      <c r="B5" s="2" t="s">
        <v>4</v>
      </c>
    </row>
    <row r="6" spans="1:4" x14ac:dyDescent="0.25">
      <c r="A6" s="3" t="str">
        <f>IF(B5="No","Gross Income less Business Expenses:",IF(B5="Yes","Wages:","error in B4"))</f>
        <v>Gross Income less Business Expenses:</v>
      </c>
      <c r="B6" s="4">
        <v>200000</v>
      </c>
    </row>
    <row r="7" spans="1:4" x14ac:dyDescent="0.25">
      <c r="A7" s="1" t="s">
        <v>6</v>
      </c>
      <c r="B7" s="5">
        <v>2024</v>
      </c>
    </row>
    <row r="8" spans="1:4" x14ac:dyDescent="0.25">
      <c r="A8" s="1" t="str">
        <f>B7&amp;" SS Wage Base:"</f>
        <v>2024 SS Wage Base:</v>
      </c>
      <c r="B8" s="6">
        <v>168600</v>
      </c>
    </row>
    <row r="9" spans="1:4" x14ac:dyDescent="0.25">
      <c r="A9" s="1" t="str">
        <f>B7&amp;" DC Wage Limit:"</f>
        <v>2024 DC Wage Limit:</v>
      </c>
      <c r="B9" s="6">
        <v>345000</v>
      </c>
    </row>
    <row r="10" spans="1:4" x14ac:dyDescent="0.25">
      <c r="A10" s="1" t="str">
        <f>B7&amp;" DC Contribution Limit:"</f>
        <v>2024 DC Contribution Limit:</v>
      </c>
      <c r="B10" s="6">
        <f>B9/5</f>
        <v>69000</v>
      </c>
    </row>
    <row r="11" spans="1:4" x14ac:dyDescent="0.25">
      <c r="A11" s="1" t="s">
        <v>7</v>
      </c>
      <c r="B11" s="7">
        <f>IF(B5="Yes","na",(B6*0.9235*0.029+IF(B6*0.9235&gt;B8,B8*0.124,B6*0.9235*0.124))/2)</f>
        <v>13131.35</v>
      </c>
    </row>
    <row r="12" spans="1:4" x14ac:dyDescent="0.25">
      <c r="A12" s="1" t="str">
        <f>IF(B5="Yes","Wages:","Adjusted Net Business Profit:")</f>
        <v>Adjusted Net Business Profit:</v>
      </c>
      <c r="B12" s="7">
        <f>IF(B5="No",MIN(B6-B11,B9),B6)</f>
        <v>186868.65</v>
      </c>
      <c r="D12" s="15"/>
    </row>
    <row r="13" spans="1:4" x14ac:dyDescent="0.25">
      <c r="A13" s="28"/>
      <c r="B13" s="29"/>
    </row>
    <row r="14" spans="1:4" x14ac:dyDescent="0.25">
      <c r="A14" s="16" t="s">
        <v>8</v>
      </c>
      <c r="B14" s="17"/>
    </row>
    <row r="15" spans="1:4" x14ac:dyDescent="0.25">
      <c r="A15" s="1" t="str">
        <f>B7&amp;" Employee Contribution Limit:"</f>
        <v>2024 Employee Contribution Limit:</v>
      </c>
      <c r="B15" s="6">
        <v>16000</v>
      </c>
    </row>
    <row r="16" spans="1:4" x14ac:dyDescent="0.25">
      <c r="A16" s="1" t="str">
        <f>B7&amp;" Catch Up Limit:"</f>
        <v>2024 Catch Up Limit:</v>
      </c>
      <c r="B16" s="6">
        <v>3500</v>
      </c>
    </row>
    <row r="17" spans="1:2" x14ac:dyDescent="0.25">
      <c r="A17" s="1" t="s">
        <v>9</v>
      </c>
      <c r="B17" s="8">
        <v>0.03</v>
      </c>
    </row>
    <row r="18" spans="1:2" x14ac:dyDescent="0.25">
      <c r="A18" s="1" t="s">
        <v>10</v>
      </c>
      <c r="B18" s="7">
        <f>MIN(B15,B12)</f>
        <v>16000</v>
      </c>
    </row>
    <row r="19" spans="1:2" x14ac:dyDescent="0.25">
      <c r="A19" s="1" t="s">
        <v>11</v>
      </c>
      <c r="B19" s="7">
        <f>IF(B4="yes",MIN(B16,B12-B18),0)</f>
        <v>3500</v>
      </c>
    </row>
    <row r="20" spans="1:2" x14ac:dyDescent="0.25">
      <c r="A20" s="1" t="s">
        <v>12</v>
      </c>
      <c r="B20" s="7">
        <f>IF(B5="no",MIN(B6*0.9235*B17,B15),MIN(B12*B17,B15))</f>
        <v>5541</v>
      </c>
    </row>
    <row r="21" spans="1:2" x14ac:dyDescent="0.25">
      <c r="A21" s="9" t="s">
        <v>13</v>
      </c>
      <c r="B21" s="10">
        <f>SUM(B18:B20)</f>
        <v>25041</v>
      </c>
    </row>
    <row r="22" spans="1:2" x14ac:dyDescent="0.25">
      <c r="A22" s="11"/>
      <c r="B22" s="12">
        <f>B21/B6</f>
        <v>0.12520500000000001</v>
      </c>
    </row>
    <row r="23" spans="1:2" x14ac:dyDescent="0.25">
      <c r="A23" s="16" t="s">
        <v>14</v>
      </c>
      <c r="B23" s="17"/>
    </row>
    <row r="24" spans="1:2" x14ac:dyDescent="0.25">
      <c r="A24" s="1" t="s">
        <v>9</v>
      </c>
      <c r="B24" s="8">
        <f>IF(B5="Yes",25%,20%)</f>
        <v>0.2</v>
      </c>
    </row>
    <row r="25" spans="1:2" x14ac:dyDescent="0.25">
      <c r="A25" s="1" t="s">
        <v>12</v>
      </c>
      <c r="B25" s="7">
        <f>MIN(B24*B12,B10)</f>
        <v>37373.730000000003</v>
      </c>
    </row>
    <row r="26" spans="1:2" x14ac:dyDescent="0.25">
      <c r="A26" s="9" t="s">
        <v>13</v>
      </c>
      <c r="B26" s="10">
        <f>B25</f>
        <v>37373.730000000003</v>
      </c>
    </row>
    <row r="27" spans="1:2" x14ac:dyDescent="0.25">
      <c r="A27" s="11"/>
      <c r="B27" s="12">
        <f>B26/B6</f>
        <v>0.18686865000000003</v>
      </c>
    </row>
    <row r="28" spans="1:2" x14ac:dyDescent="0.25">
      <c r="A28" s="16" t="s">
        <v>15</v>
      </c>
      <c r="B28" s="17"/>
    </row>
    <row r="29" spans="1:2" x14ac:dyDescent="0.25">
      <c r="A29" s="1" t="str">
        <f>B7&amp;" Employee Contribution Limit:"</f>
        <v>2024 Employee Contribution Limit:</v>
      </c>
      <c r="B29" s="6">
        <v>23000</v>
      </c>
    </row>
    <row r="30" spans="1:2" x14ac:dyDescent="0.25">
      <c r="A30" s="1" t="str">
        <f>B7&amp;" Catch Up Limit:"</f>
        <v>2024 Catch Up Limit:</v>
      </c>
      <c r="B30" s="6">
        <v>7500</v>
      </c>
    </row>
    <row r="31" spans="1:2" x14ac:dyDescent="0.25">
      <c r="A31" s="1" t="s">
        <v>9</v>
      </c>
      <c r="B31" s="8">
        <f>IF(B5="Yes",25%,20%)</f>
        <v>0.2</v>
      </c>
    </row>
    <row r="32" spans="1:2" x14ac:dyDescent="0.25">
      <c r="A32" s="1" t="s">
        <v>10</v>
      </c>
      <c r="B32" s="7">
        <f>MIN(B29,B12)</f>
        <v>23000</v>
      </c>
    </row>
    <row r="33" spans="1:2" x14ac:dyDescent="0.25">
      <c r="A33" s="1" t="s">
        <v>11</v>
      </c>
      <c r="B33" s="7">
        <f>IF(B4="yes",MIN(B30,B12-B32),0)</f>
        <v>7500</v>
      </c>
    </row>
    <row r="34" spans="1:2" x14ac:dyDescent="0.25">
      <c r="A34" s="1" t="s">
        <v>12</v>
      </c>
      <c r="B34" s="7">
        <f>IF(B5="No",MIN(B31*B12,B12-B32-B33,B10-B32),MIN(B10-B32,B31*B12))</f>
        <v>37373.730000000003</v>
      </c>
    </row>
    <row r="35" spans="1:2" x14ac:dyDescent="0.25">
      <c r="A35" s="9" t="s">
        <v>13</v>
      </c>
      <c r="B35" s="10">
        <f>SUM(B32:B34)</f>
        <v>67873.73000000001</v>
      </c>
    </row>
    <row r="36" spans="1:2" x14ac:dyDescent="0.25">
      <c r="A36" s="11"/>
      <c r="B36" s="12">
        <f>B35/B6</f>
        <v>0.33936865000000005</v>
      </c>
    </row>
    <row r="37" spans="1:2" x14ac:dyDescent="0.25">
      <c r="A37" s="18" t="s">
        <v>16</v>
      </c>
      <c r="B37" s="19"/>
    </row>
    <row r="38" spans="1:2" ht="15.75" thickBot="1" x14ac:dyDescent="0.3">
      <c r="A38" s="20" t="s">
        <v>17</v>
      </c>
      <c r="B38" s="21"/>
    </row>
    <row r="39" spans="1:2" x14ac:dyDescent="0.25">
      <c r="A39" s="13" t="s">
        <v>19</v>
      </c>
      <c r="B39" s="14"/>
    </row>
  </sheetData>
  <mergeCells count="9">
    <mergeCell ref="A28:B28"/>
    <mergeCell ref="A37:B37"/>
    <mergeCell ref="A38:B38"/>
    <mergeCell ref="A1:B1"/>
    <mergeCell ref="A2:B2"/>
    <mergeCell ref="A3:B3"/>
    <mergeCell ref="A13:B13"/>
    <mergeCell ref="A14:B14"/>
    <mergeCell ref="A23:B23"/>
  </mergeCells>
  <dataValidations count="1">
    <dataValidation type="list" allowBlank="1" showInputMessage="1" showErrorMessage="1" sqref="B4:B5" xr:uid="{00000000-0002-0000-0000-000000000000}">
      <formula1>"Yes, 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B40FBE26C40548A6F46C0C2CA327FA" ma:contentTypeVersion="15" ma:contentTypeDescription="Create a new document." ma:contentTypeScope="" ma:versionID="008270a193c9facabe5fd2c6e35d1dd0">
  <xsd:schema xmlns:xsd="http://www.w3.org/2001/XMLSchema" xmlns:xs="http://www.w3.org/2001/XMLSchema" xmlns:p="http://schemas.microsoft.com/office/2006/metadata/properties" xmlns:ns2="8665a04b-0d20-4188-97eb-caad89c0a909" xmlns:ns3="15eb2830-bfce-4423-8be1-da20c46b52ef" targetNamespace="http://schemas.microsoft.com/office/2006/metadata/properties" ma:root="true" ma:fieldsID="7bc9e00246251faa3b0242d937027018" ns2:_="" ns3:_="">
    <xsd:import namespace="8665a04b-0d20-4188-97eb-caad89c0a909"/>
    <xsd:import namespace="15eb2830-bfce-4423-8be1-da20c46b52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65a04b-0d20-4188-97eb-caad89c0a9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aaa6864-ec5d-4626-9dcc-cf47e74444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b2830-bfce-4423-8be1-da20c46b52ef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788d192b-1a7d-465a-b766-5e20d9bbca38}" ma:internalName="TaxCatchAll" ma:showField="CatchAllData" ma:web="15eb2830-bfce-4423-8be1-da20c46b52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5eb2830-bfce-4423-8be1-da20c46b52ef" xsi:nil="true"/>
    <lcf76f155ced4ddcb4097134ff3c332f xmlns="8665a04b-0d20-4188-97eb-caad89c0a90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6192B67-0910-4870-9018-5F5F2FE1EF35}"/>
</file>

<file path=customXml/itemProps2.xml><?xml version="1.0" encoding="utf-8"?>
<ds:datastoreItem xmlns:ds="http://schemas.openxmlformats.org/officeDocument/2006/customXml" ds:itemID="{A4AB7FC6-C0E9-4928-B713-216F24F462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18023A-D268-4F57-8F29-1D2E44B89AE2}">
  <ds:schemaRefs>
    <ds:schemaRef ds:uri="http://schemas.microsoft.com/office/2006/metadata/properties"/>
    <ds:schemaRef ds:uri="http://schemas.microsoft.com/office/infopath/2007/PartnerControls"/>
    <ds:schemaRef ds:uri="15eb2830-bfce-4423-8be1-da20c46b52ef"/>
    <ds:schemaRef ds:uri="8665a04b-0d20-4188-97eb-caad89c0a90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E. Hultstrom</dc:creator>
  <cp:lastModifiedBy>David Hultstrom</cp:lastModifiedBy>
  <dcterms:created xsi:type="dcterms:W3CDTF">2012-01-27T20:51:01Z</dcterms:created>
  <dcterms:modified xsi:type="dcterms:W3CDTF">2024-03-12T19:08:18Z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0x010100A7B40FBE26C40548A6F46C0C2CA327FA</vt:lpwstr>
  </property>
  <property fmtid="{D5CDD505-2E9C-101B-9397-08002B2CF9AE}" pid="3" name="MediaServiceImageTags">
    <vt:lpwstr/>
  </property>
</Properties>
</file>